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20" yWindow="1725" windowWidth="24240" windowHeight="13740" tabRatio="50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<sst xmlns="http://schemas.openxmlformats.org/spreadsheetml/2006/main" count="118" uniqueCount="42">
  <si>
    <t xml:space="preserve">MICRO-BNC INTÉGRALEMENT PRÉCOMPTÉ </t>
  </si>
  <si>
    <t>(taux des frais pro sur recettes à 34%)</t>
  </si>
  <si>
    <t>VOTRE BNC est de</t>
  </si>
  <si>
    <t>cotisations précomptées</t>
  </si>
  <si>
    <t>cotisations dûes en micro-BNC</t>
  </si>
  <si>
    <t>DIFFÉRENCE</t>
  </si>
  <si>
    <t>base = recettes</t>
  </si>
  <si>
    <t>taux</t>
  </si>
  <si>
    <t>montant (1)</t>
  </si>
  <si>
    <t>base = recettes x 66% x 1,15</t>
  </si>
  <si>
    <t>montant(2)</t>
  </si>
  <si>
    <t>(2) - (1)</t>
  </si>
  <si>
    <t>Cot. Vieil. D.</t>
  </si>
  <si>
    <t>Cot. Vieil. P.</t>
  </si>
  <si>
    <t>CSG</t>
  </si>
  <si>
    <t>CRDS</t>
  </si>
  <si>
    <t>CFP</t>
  </si>
  <si>
    <t>trimestres vieillesse de base</t>
  </si>
  <si>
    <t>TOTAL</t>
  </si>
  <si>
    <t>cotisations dûes en micro-BNC avec option au seuil</t>
  </si>
  <si>
    <t>MICRO-BNC &amp; RECETTES PRÉCOMPTÉES SEULEMENT EN PARTIE</t>
  </si>
  <si>
    <r>
      <t xml:space="preserve">avec option au seuil </t>
    </r>
    <r>
      <rPr>
        <b/>
        <sz val="12"/>
        <rFont val="Calibri"/>
        <family val="0"/>
      </rPr>
      <t xml:space="preserve">vous validez  —&gt; 4 trimestres </t>
    </r>
  </si>
  <si>
    <r>
      <t>de ce que vous devez</t>
    </r>
    <r>
      <rPr>
        <b/>
        <sz val="12"/>
        <color indexed="10"/>
        <rFont val="Calibri"/>
        <family val="0"/>
      </rPr>
      <t xml:space="preserve"> en cas d'option</t>
    </r>
    <r>
      <rPr>
        <b/>
        <sz val="12"/>
        <color indexed="8"/>
        <rFont val="Calibri"/>
        <family val="2"/>
      </rPr>
      <t xml:space="preserve"> a déjà été versé</t>
    </r>
  </si>
  <si>
    <t>le reste à payer est de —&gt;</t>
  </si>
  <si>
    <t xml:space="preserve">BNC RÉEL &amp; RECETTES INTÉGRALEMENT PRÉCOMPTÉES </t>
  </si>
  <si>
    <t>(le taux des frais pro sur recettes est variable)</t>
  </si>
  <si>
    <t xml:space="preserve">VOTRE BNC est </t>
  </si>
  <si>
    <t>VOTRE TAUX DE FRAIS PROFESSIONNELS EST DE —&gt;</t>
  </si>
  <si>
    <t>coefficient =</t>
  </si>
  <si>
    <t>cotisations dûes en BNC</t>
  </si>
  <si>
    <t>base = recettes x coef x 1,15</t>
  </si>
  <si>
    <t>VOTRE BNC+15% est</t>
  </si>
  <si>
    <t>BNC RÉEL  &amp; RECETTES PRÉCOMPTÉES SEULEMENT EN PARTIE</t>
  </si>
  <si>
    <r>
      <t xml:space="preserve">Sans option au seuil </t>
    </r>
    <r>
      <rPr>
        <b/>
        <sz val="12"/>
        <rFont val="Calibri"/>
        <family val="0"/>
      </rPr>
      <t>vous validez déjà —&gt;</t>
    </r>
  </si>
  <si>
    <r>
      <rPr>
        <b/>
        <sz val="16"/>
        <color indexed="10"/>
        <rFont val="Calibri"/>
        <family val="0"/>
      </rPr>
      <t xml:space="preserve">OPTION </t>
    </r>
    <r>
      <rPr>
        <b/>
        <sz val="16"/>
        <color indexed="8"/>
        <rFont val="Calibri"/>
        <family val="0"/>
      </rPr>
      <t xml:space="preserve">cotisation au seuil forfaitaire 2016 de </t>
    </r>
    <r>
      <rPr>
        <b/>
        <sz val="16"/>
        <color indexed="10"/>
        <rFont val="Calibri"/>
        <family val="0"/>
      </rPr>
      <t>8.703€</t>
    </r>
  </si>
  <si>
    <t>NOTEZ LE MONTANT DE VOS RECETTES 2016 —&gt;</t>
  </si>
  <si>
    <t>L'OPTION AFFILIATION RÉTROACTIVE 2016</t>
  </si>
  <si>
    <r>
      <rPr>
        <b/>
        <sz val="16"/>
        <color indexed="10"/>
        <rFont val="Calibri"/>
        <family val="0"/>
      </rPr>
      <t xml:space="preserve">OPTION </t>
    </r>
    <r>
      <rPr>
        <b/>
        <sz val="16"/>
        <color indexed="8"/>
        <rFont val="Calibri"/>
        <family val="0"/>
      </rPr>
      <t xml:space="preserve">cotisation au seuil forfaitaire 2016 de </t>
    </r>
    <r>
      <rPr>
        <b/>
        <sz val="16"/>
        <color indexed="10"/>
        <rFont val="Calibri"/>
        <family val="0"/>
      </rPr>
      <t>8 703€</t>
    </r>
  </si>
  <si>
    <t xml:space="preserve">TDR KL – CAAP – Comité Pluridisciplinaire des Artistes-Auteurs·trices </t>
  </si>
  <si>
    <r>
      <t>NOTEZ LE MONTANT DE VOS</t>
    </r>
    <r>
      <rPr>
        <b/>
        <sz val="12"/>
        <color indexed="10"/>
        <rFont val="Calibri"/>
        <family val="0"/>
      </rPr>
      <t xml:space="preserve"> RECETTES PRÉCOMPTÉES</t>
    </r>
    <r>
      <rPr>
        <b/>
        <sz val="12"/>
        <color indexed="8"/>
        <rFont val="Calibri"/>
        <family val="2"/>
      </rPr>
      <t xml:space="preserve"> EN 2016 —&gt;</t>
    </r>
  </si>
  <si>
    <t>NOTEZ LE MONTANT DE VOS DÉPENSES 2016 —&gt;</t>
  </si>
  <si>
    <r>
      <t xml:space="preserve">NOTEZ LE MONTANT DE VOS </t>
    </r>
    <r>
      <rPr>
        <b/>
        <sz val="12"/>
        <color indexed="10"/>
        <rFont val="Calibri"/>
        <family val="0"/>
      </rPr>
      <t>RECETTES PRÉCOMPTÉES</t>
    </r>
    <r>
      <rPr>
        <b/>
        <sz val="12"/>
        <color indexed="8"/>
        <rFont val="Calibri"/>
        <family val="2"/>
      </rPr>
      <t xml:space="preserve"> 2016 —&gt;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</si>
</sst>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0.0"/>
  </numFmts>
  <fonts count="34"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0"/>
    </font>
    <font>
      <sz val="24"/>
      <color indexed="8"/>
      <name val="Calibri"/>
      <family val="0"/>
    </font>
    <font>
      <b/>
      <sz val="20"/>
      <color indexed="8"/>
      <name val="Arial Narrow"/>
      <family val="0"/>
    </font>
    <font>
      <b/>
      <sz val="12"/>
      <color indexed="8"/>
      <name val="Arial Narrow"/>
      <family val="0"/>
    </font>
    <font>
      <b/>
      <sz val="12"/>
      <name val="Calibri"/>
      <family val="0"/>
    </font>
    <font>
      <sz val="12"/>
      <color indexed="8"/>
      <name val="Arial Narrow"/>
      <family val="0"/>
    </font>
    <font>
      <sz val="12"/>
      <name val="Calibri"/>
      <family val="0"/>
    </font>
    <font>
      <b/>
      <sz val="12"/>
      <color indexed="12"/>
      <name val="Calibri"/>
      <family val="0"/>
    </font>
    <font>
      <b/>
      <sz val="12"/>
      <color indexed="10"/>
      <name val="Calibri"/>
      <family val="0"/>
    </font>
    <font>
      <b/>
      <sz val="12"/>
      <color indexed="10"/>
      <name val="Arial Narrow"/>
      <family val="0"/>
    </font>
    <font>
      <b/>
      <sz val="16"/>
      <color indexed="8"/>
      <name val="Calibri"/>
      <family val="0"/>
    </font>
    <font>
      <b/>
      <sz val="16"/>
      <color indexed="10"/>
      <name val="Calibri"/>
      <family val="0"/>
    </font>
    <font>
      <b/>
      <sz val="48"/>
      <color indexed="9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4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1" fillId="11" borderId="1" applyNumberFormat="0" applyAlignment="0" applyProtection="0"/>
    <xf numFmtId="0" fontId="22" fillId="0" borderId="2" applyNumberFormat="0" applyFill="0" applyAlignment="0" applyProtection="0"/>
    <xf numFmtId="0" fontId="23" fillId="3" borderId="1" applyNumberFormat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0" borderId="0" applyNumberFormat="0" applyBorder="0" applyAlignment="0" applyProtection="0"/>
    <xf numFmtId="9" fontId="0" fillId="0" borderId="0" applyFont="0" applyFill="0" applyBorder="0" applyAlignment="0" applyProtection="0"/>
    <xf numFmtId="0" fontId="0" fillId="21" borderId="3" applyNumberFormat="0" applyFont="0" applyAlignment="0" applyProtection="0"/>
    <xf numFmtId="0" fontId="26" fillId="11" borderId="4" applyNumberFormat="0" applyAlignment="0" applyProtection="0"/>
    <xf numFmtId="0" fontId="27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22" borderId="9" applyNumberFormat="0" applyAlignment="0" applyProtection="0"/>
  </cellStyleXfs>
  <cellXfs count="88">
    <xf numFmtId="0" fontId="0" fillId="0" borderId="0" xfId="0" applyAlignment="1">
      <alignment/>
    </xf>
    <xf numFmtId="0" fontId="0" fillId="11" borderId="0" xfId="0" applyFill="1" applyAlignment="1">
      <alignment/>
    </xf>
    <xf numFmtId="0" fontId="4" fillId="4" borderId="0" xfId="0" applyFont="1" applyFill="1" applyAlignment="1">
      <alignment horizontal="left"/>
    </xf>
    <xf numFmtId="0" fontId="5" fillId="4" borderId="0" xfId="0" applyFont="1" applyFill="1" applyAlignment="1">
      <alignment/>
    </xf>
    <xf numFmtId="0" fontId="0" fillId="4" borderId="0" xfId="0" applyFill="1" applyAlignment="1">
      <alignment/>
    </xf>
    <xf numFmtId="0" fontId="4" fillId="4" borderId="0" xfId="0" applyFont="1" applyFill="1" applyAlignment="1">
      <alignment/>
    </xf>
    <xf numFmtId="0" fontId="4" fillId="23" borderId="0" xfId="0" applyFont="1" applyFill="1" applyAlignment="1">
      <alignment/>
    </xf>
    <xf numFmtId="0" fontId="3" fillId="11" borderId="0" xfId="0" applyFont="1" applyFill="1" applyAlignment="1">
      <alignment/>
    </xf>
    <xf numFmtId="0" fontId="3" fillId="24" borderId="0" xfId="0" applyFont="1" applyFill="1" applyAlignment="1">
      <alignment/>
    </xf>
    <xf numFmtId="0" fontId="3" fillId="11" borderId="0" xfId="0" applyFont="1" applyFill="1" applyAlignment="1">
      <alignment horizontal="right"/>
    </xf>
    <xf numFmtId="164" fontId="3" fillId="11" borderId="0" xfId="0" applyNumberFormat="1" applyFont="1" applyFill="1" applyAlignment="1">
      <alignment horizontal="left"/>
    </xf>
    <xf numFmtId="0" fontId="3" fillId="4" borderId="0" xfId="0" applyFont="1" applyFill="1" applyAlignment="1">
      <alignment/>
    </xf>
    <xf numFmtId="164" fontId="0" fillId="11" borderId="0" xfId="0" applyNumberFormat="1" applyFill="1" applyAlignment="1">
      <alignment/>
    </xf>
    <xf numFmtId="0" fontId="6" fillId="0" borderId="0" xfId="0" applyFont="1" applyAlignment="1">
      <alignment horizontal="center"/>
    </xf>
    <xf numFmtId="0" fontId="7" fillId="9" borderId="10" xfId="0" applyFont="1" applyFill="1" applyBorder="1" applyAlignment="1">
      <alignment horizontal="left"/>
    </xf>
    <xf numFmtId="0" fontId="7" fillId="9" borderId="11" xfId="0" applyFont="1" applyFill="1" applyBorder="1" applyAlignment="1">
      <alignment horizontal="center"/>
    </xf>
    <xf numFmtId="0" fontId="7" fillId="9" borderId="12" xfId="0" applyFont="1" applyFill="1" applyBorder="1" applyAlignment="1">
      <alignment horizontal="center"/>
    </xf>
    <xf numFmtId="0" fontId="7" fillId="18" borderId="11" xfId="0" applyFont="1" applyFill="1" applyBorder="1" applyAlignment="1">
      <alignment horizontal="left"/>
    </xf>
    <xf numFmtId="0" fontId="7" fillId="18" borderId="11" xfId="0" applyFont="1" applyFill="1" applyBorder="1" applyAlignment="1">
      <alignment horizontal="center"/>
    </xf>
    <xf numFmtId="0" fontId="7" fillId="18" borderId="12" xfId="0" applyFont="1" applyFill="1" applyBorder="1" applyAlignment="1">
      <alignment horizontal="center"/>
    </xf>
    <xf numFmtId="0" fontId="8" fillId="11" borderId="0" xfId="0" applyFont="1" applyFill="1" applyAlignment="1">
      <alignment horizontal="center"/>
    </xf>
    <xf numFmtId="0" fontId="7" fillId="0" borderId="13" xfId="0" applyFont="1" applyBorder="1" applyAlignment="1">
      <alignment/>
    </xf>
    <xf numFmtId="0" fontId="7" fillId="9" borderId="14" xfId="0" applyFont="1" applyFill="1" applyBorder="1" applyAlignment="1">
      <alignment horizontal="center"/>
    </xf>
    <xf numFmtId="0" fontId="7" fillId="9" borderId="15" xfId="0" applyFont="1" applyFill="1" applyBorder="1" applyAlignment="1">
      <alignment horizontal="center"/>
    </xf>
    <xf numFmtId="0" fontId="7" fillId="9" borderId="16" xfId="0" applyFont="1" applyFill="1" applyBorder="1" applyAlignment="1">
      <alignment horizontal="center"/>
    </xf>
    <xf numFmtId="0" fontId="7" fillId="18" borderId="17" xfId="0" applyFont="1" applyFill="1" applyBorder="1" applyAlignment="1">
      <alignment horizontal="center"/>
    </xf>
    <xf numFmtId="0" fontId="7" fillId="18" borderId="15" xfId="0" applyFont="1" applyFill="1" applyBorder="1" applyAlignment="1">
      <alignment horizontal="center"/>
    </xf>
    <xf numFmtId="164" fontId="7" fillId="18" borderId="16" xfId="0" applyNumberFormat="1" applyFont="1" applyFill="1" applyBorder="1" applyAlignment="1">
      <alignment horizontal="center"/>
    </xf>
    <xf numFmtId="164" fontId="8" fillId="11" borderId="0" xfId="0" applyNumberFormat="1" applyFont="1" applyFill="1" applyAlignment="1">
      <alignment horizontal="center"/>
    </xf>
    <xf numFmtId="9" fontId="3" fillId="4" borderId="0" xfId="50" applyFont="1" applyFill="1" applyAlignment="1">
      <alignment/>
    </xf>
    <xf numFmtId="164" fontId="9" fillId="9" borderId="18" xfId="0" applyNumberFormat="1" applyFont="1" applyFill="1" applyBorder="1" applyAlignment="1">
      <alignment horizontal="center"/>
    </xf>
    <xf numFmtId="164" fontId="9" fillId="9" borderId="19" xfId="0" applyNumberFormat="1" applyFont="1" applyFill="1" applyBorder="1" applyAlignment="1">
      <alignment horizontal="center"/>
    </xf>
    <xf numFmtId="164" fontId="9" fillId="18" borderId="20" xfId="0" applyNumberFormat="1" applyFont="1" applyFill="1" applyBorder="1" applyAlignment="1">
      <alignment horizontal="center"/>
    </xf>
    <xf numFmtId="164" fontId="10" fillId="11" borderId="0" xfId="0" applyNumberFormat="1" applyFont="1" applyFill="1" applyAlignment="1">
      <alignment/>
    </xf>
    <xf numFmtId="164" fontId="7" fillId="18" borderId="21" xfId="0" applyNumberFormat="1" applyFont="1" applyFill="1" applyBorder="1" applyAlignment="1">
      <alignment horizontal="center"/>
    </xf>
    <xf numFmtId="10" fontId="7" fillId="18" borderId="22" xfId="0" applyNumberFormat="1" applyFont="1" applyFill="1" applyBorder="1" applyAlignment="1">
      <alignment horizontal="center"/>
    </xf>
    <xf numFmtId="164" fontId="7" fillId="18" borderId="23" xfId="0" applyNumberFormat="1" applyFont="1" applyFill="1" applyBorder="1" applyAlignment="1">
      <alignment horizontal="center"/>
    </xf>
    <xf numFmtId="164" fontId="11" fillId="11" borderId="0" xfId="0" applyNumberFormat="1" applyFont="1" applyFill="1" applyAlignment="1">
      <alignment/>
    </xf>
    <xf numFmtId="164" fontId="9" fillId="9" borderId="24" xfId="0" applyNumberFormat="1" applyFont="1" applyFill="1" applyBorder="1" applyAlignment="1">
      <alignment horizontal="center"/>
    </xf>
    <xf numFmtId="10" fontId="9" fillId="9" borderId="22" xfId="0" applyNumberFormat="1" applyFont="1" applyFill="1" applyBorder="1" applyAlignment="1">
      <alignment horizontal="center"/>
    </xf>
    <xf numFmtId="164" fontId="9" fillId="9" borderId="23" xfId="0" applyNumberFormat="1" applyFont="1" applyFill="1" applyBorder="1" applyAlignment="1">
      <alignment horizontal="center"/>
    </xf>
    <xf numFmtId="164" fontId="9" fillId="18" borderId="21" xfId="0" applyNumberFormat="1" applyFont="1" applyFill="1" applyBorder="1" applyAlignment="1">
      <alignment horizontal="center"/>
    </xf>
    <xf numFmtId="10" fontId="9" fillId="18" borderId="22" xfId="0" applyNumberFormat="1" applyFont="1" applyFill="1" applyBorder="1" applyAlignment="1">
      <alignment horizontal="center"/>
    </xf>
    <xf numFmtId="164" fontId="9" fillId="18" borderId="23" xfId="0" applyNumberFormat="1" applyFont="1" applyFill="1" applyBorder="1" applyAlignment="1">
      <alignment horizontal="center"/>
    </xf>
    <xf numFmtId="0" fontId="3" fillId="4" borderId="0" xfId="0" applyFont="1" applyFill="1" applyAlignment="1">
      <alignment horizontal="right"/>
    </xf>
    <xf numFmtId="164" fontId="11" fillId="4" borderId="0" xfId="0" applyNumberFormat="1" applyFont="1" applyFill="1" applyAlignment="1">
      <alignment horizontal="left"/>
    </xf>
    <xf numFmtId="0" fontId="13" fillId="11" borderId="25" xfId="0" applyFont="1" applyFill="1" applyBorder="1" applyAlignment="1">
      <alignment/>
    </xf>
    <xf numFmtId="0" fontId="9" fillId="11" borderId="26" xfId="0" applyFont="1" applyFill="1" applyBorder="1" applyAlignment="1">
      <alignment horizontal="center"/>
    </xf>
    <xf numFmtId="10" fontId="9" fillId="11" borderId="0" xfId="0" applyNumberFormat="1" applyFont="1" applyFill="1" applyBorder="1" applyAlignment="1">
      <alignment horizontal="center"/>
    </xf>
    <xf numFmtId="164" fontId="13" fillId="11" borderId="27" xfId="0" applyNumberFormat="1" applyFont="1" applyFill="1" applyBorder="1" applyAlignment="1">
      <alignment horizontal="center"/>
    </xf>
    <xf numFmtId="0" fontId="7" fillId="11" borderId="0" xfId="0" applyFont="1" applyFill="1" applyBorder="1" applyAlignment="1">
      <alignment horizontal="center"/>
    </xf>
    <xf numFmtId="164" fontId="11" fillId="11" borderId="25" xfId="0" applyNumberFormat="1" applyFont="1" applyFill="1" applyBorder="1" applyAlignment="1">
      <alignment/>
    </xf>
    <xf numFmtId="164" fontId="0" fillId="4" borderId="0" xfId="0" applyNumberFormat="1" applyFill="1" applyAlignment="1">
      <alignment/>
    </xf>
    <xf numFmtId="44" fontId="10" fillId="11" borderId="0" xfId="0" applyNumberFormat="1" applyFont="1" applyFill="1" applyAlignment="1">
      <alignment/>
    </xf>
    <xf numFmtId="44" fontId="11" fillId="11" borderId="0" xfId="0" applyNumberFormat="1" applyFont="1" applyFill="1" applyAlignment="1">
      <alignment/>
    </xf>
    <xf numFmtId="0" fontId="13" fillId="11" borderId="0" xfId="0" applyFont="1" applyFill="1" applyBorder="1" applyAlignment="1">
      <alignment/>
    </xf>
    <xf numFmtId="0" fontId="9" fillId="11" borderId="0" xfId="0" applyFont="1" applyFill="1" applyBorder="1" applyAlignment="1">
      <alignment horizontal="center"/>
    </xf>
    <xf numFmtId="164" fontId="13" fillId="11" borderId="0" xfId="0" applyNumberFormat="1" applyFont="1" applyFill="1" applyBorder="1" applyAlignment="1">
      <alignment horizontal="center"/>
    </xf>
    <xf numFmtId="164" fontId="11" fillId="11" borderId="0" xfId="0" applyNumberFormat="1" applyFont="1" applyFill="1" applyBorder="1" applyAlignment="1">
      <alignment/>
    </xf>
    <xf numFmtId="0" fontId="0" fillId="25" borderId="0" xfId="0" applyFill="1" applyAlignment="1">
      <alignment/>
    </xf>
    <xf numFmtId="10" fontId="0" fillId="25" borderId="0" xfId="0" applyNumberFormat="1" applyFill="1" applyAlignment="1">
      <alignment/>
    </xf>
    <xf numFmtId="0" fontId="14" fillId="4" borderId="0" xfId="0" applyFont="1" applyFill="1" applyAlignment="1">
      <alignment/>
    </xf>
    <xf numFmtId="164" fontId="7" fillId="18" borderId="20" xfId="0" applyNumberFormat="1" applyFont="1" applyFill="1" applyBorder="1" applyAlignment="1">
      <alignment horizontal="center"/>
    </xf>
    <xf numFmtId="10" fontId="7" fillId="18" borderId="28" xfId="0" applyNumberFormat="1" applyFont="1" applyFill="1" applyBorder="1" applyAlignment="1">
      <alignment horizontal="center"/>
    </xf>
    <xf numFmtId="164" fontId="7" fillId="18" borderId="19" xfId="0" applyNumberFormat="1" applyFont="1" applyFill="1" applyBorder="1" applyAlignment="1">
      <alignment horizontal="center"/>
    </xf>
    <xf numFmtId="0" fontId="12" fillId="2" borderId="0" xfId="0" applyFont="1" applyFill="1" applyAlignment="1">
      <alignment/>
    </xf>
    <xf numFmtId="0" fontId="12" fillId="2" borderId="0" xfId="0" applyFont="1" applyFill="1" applyAlignment="1">
      <alignment horizontal="right"/>
    </xf>
    <xf numFmtId="0" fontId="12" fillId="4" borderId="0" xfId="0" applyFont="1" applyFill="1" applyAlignment="1">
      <alignment/>
    </xf>
    <xf numFmtId="165" fontId="8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/>
    </xf>
    <xf numFmtId="0" fontId="0" fillId="4" borderId="0" xfId="0" applyFill="1" applyAlignment="1">
      <alignment horizontal="left"/>
    </xf>
    <xf numFmtId="0" fontId="3" fillId="4" borderId="0" xfId="0" applyFont="1" applyFill="1" applyAlignment="1">
      <alignment horizontal="left"/>
    </xf>
    <xf numFmtId="164" fontId="12" fillId="4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164" fontId="12" fillId="11" borderId="0" xfId="0" applyNumberFormat="1" applyFont="1" applyFill="1" applyAlignment="1">
      <alignment horizontal="left"/>
    </xf>
    <xf numFmtId="164" fontId="2" fillId="11" borderId="0" xfId="0" applyNumberFormat="1" applyFont="1" applyFill="1" applyAlignment="1">
      <alignment horizontal="center"/>
    </xf>
    <xf numFmtId="0" fontId="0" fillId="11" borderId="0" xfId="0" applyNumberFormat="1" applyFill="1" applyAlignment="1">
      <alignment/>
    </xf>
    <xf numFmtId="0" fontId="3" fillId="11" borderId="0" xfId="0" applyFont="1" applyFill="1" applyAlignment="1">
      <alignment horizontal="left"/>
    </xf>
    <xf numFmtId="10" fontId="3" fillId="11" borderId="0" xfId="50" applyNumberFormat="1" applyFont="1" applyFill="1" applyAlignment="1">
      <alignment horizontal="left"/>
    </xf>
    <xf numFmtId="10" fontId="3" fillId="11" borderId="0" xfId="0" applyNumberFormat="1" applyFont="1" applyFill="1" applyAlignment="1">
      <alignment horizontal="left"/>
    </xf>
    <xf numFmtId="0" fontId="4" fillId="23" borderId="0" xfId="0" applyFont="1" applyFill="1" applyAlignment="1">
      <alignment horizontal="left"/>
    </xf>
    <xf numFmtId="0" fontId="10" fillId="26" borderId="0" xfId="0" applyFont="1" applyFill="1" applyAlignment="1">
      <alignment/>
    </xf>
    <xf numFmtId="0" fontId="16" fillId="26" borderId="0" xfId="0" applyFont="1" applyFill="1" applyAlignment="1">
      <alignment vertical="center"/>
    </xf>
    <xf numFmtId="0" fontId="0" fillId="26" borderId="0" xfId="0" applyFill="1" applyAlignment="1">
      <alignment/>
    </xf>
    <xf numFmtId="0" fontId="10" fillId="11" borderId="0" xfId="0" applyFont="1" applyFill="1" applyAlignment="1">
      <alignment/>
    </xf>
    <xf numFmtId="0" fontId="16" fillId="11" borderId="0" xfId="0" applyFont="1" applyFill="1" applyAlignment="1">
      <alignment vertical="center"/>
    </xf>
    <xf numFmtId="164" fontId="3" fillId="19" borderId="29" xfId="0" applyNumberFormat="1" applyFont="1" applyFill="1" applyBorder="1" applyAlignment="1" applyProtection="1">
      <alignment horizontal="center"/>
      <protection locked="0"/>
    </xf>
    <xf numFmtId="2" fontId="8" fillId="2" borderId="0" xfId="0" applyNumberFormat="1" applyFont="1" applyFill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 1" xfId="54"/>
    <cellStyle name="Titre 2" xfId="55"/>
    <cellStyle name="Titre 3" xfId="56"/>
    <cellStyle name="Titre 4" xfId="57"/>
    <cellStyle name="Titre 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0</xdr:rowOff>
    </xdr:from>
    <xdr:to>
      <xdr:col>3</xdr:col>
      <xdr:colOff>447675</xdr:colOff>
      <xdr:row>1</xdr:row>
      <xdr:rowOff>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0"/>
          <a:ext cx="26955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workbookViewId="0" topLeftCell="A1">
      <pane ySplit="2" topLeftCell="BM3" activePane="bottomLeft" state="frozen"/>
      <selection pane="topLeft" activeCell="A1" sqref="A1"/>
      <selection pane="bottomLeft" activeCell="B81" sqref="B81"/>
    </sheetView>
  </sheetViews>
  <sheetFormatPr defaultColWidth="11.00390625" defaultRowHeight="15.75"/>
  <cols>
    <col min="3" max="3" width="13.375" style="0" customWidth="1"/>
    <col min="6" max="6" width="23.625" style="0" customWidth="1"/>
    <col min="10" max="10" width="16.00390625" style="0" customWidth="1"/>
    <col min="16" max="16" width="13.125" style="0" customWidth="1"/>
  </cols>
  <sheetData>
    <row r="1" spans="1:16" ht="78.75" customHeight="1">
      <c r="A1" s="81"/>
      <c r="B1" s="81"/>
      <c r="C1" s="82"/>
      <c r="D1" s="81"/>
      <c r="E1" s="82" t="s">
        <v>36</v>
      </c>
      <c r="F1" s="81"/>
      <c r="G1" s="81"/>
      <c r="H1" s="81"/>
      <c r="I1" s="81"/>
      <c r="J1" s="81"/>
      <c r="K1" s="83"/>
      <c r="L1" s="83"/>
      <c r="M1" s="83"/>
      <c r="N1" s="83"/>
      <c r="O1" s="83"/>
      <c r="P1" s="83"/>
    </row>
    <row r="2" spans="1:16" ht="24.75" customHeight="1">
      <c r="A2" s="1" t="s">
        <v>38</v>
      </c>
      <c r="B2" s="84"/>
      <c r="C2" s="85"/>
      <c r="D2" s="84"/>
      <c r="E2" s="85"/>
      <c r="F2" s="84"/>
      <c r="G2" s="84"/>
      <c r="H2" s="84"/>
      <c r="I2" s="84"/>
      <c r="J2" s="84"/>
      <c r="K2" s="1"/>
      <c r="L2" s="1"/>
      <c r="M2" s="1"/>
      <c r="N2" s="1"/>
      <c r="O2" s="1"/>
      <c r="P2" s="1"/>
    </row>
    <row r="3" spans="1:16" ht="31.5">
      <c r="A3" s="80">
        <v>1</v>
      </c>
      <c r="B3" s="6"/>
      <c r="C3" s="2" t="s">
        <v>0</v>
      </c>
      <c r="D3" s="3"/>
      <c r="E3" s="4"/>
      <c r="F3" s="5"/>
      <c r="G3" s="6"/>
      <c r="H3" s="3"/>
      <c r="I3" s="3"/>
      <c r="J3" s="3"/>
      <c r="K3" s="1"/>
      <c r="L3" s="1"/>
      <c r="M3" s="1"/>
      <c r="N3" s="1"/>
      <c r="O3" s="1"/>
      <c r="P3" s="1"/>
    </row>
    <row r="4" spans="1:16" ht="31.5">
      <c r="A4" s="6"/>
      <c r="B4" s="6"/>
      <c r="C4" s="6" t="s">
        <v>1</v>
      </c>
      <c r="D4" s="3"/>
      <c r="E4" s="4"/>
      <c r="F4" s="5"/>
      <c r="G4" s="6"/>
      <c r="H4" s="3"/>
      <c r="I4" s="3"/>
      <c r="J4" s="3"/>
      <c r="K4" s="1"/>
      <c r="L4" s="1"/>
      <c r="M4" s="1"/>
      <c r="N4" s="1"/>
      <c r="O4" s="1"/>
      <c r="P4" s="1"/>
    </row>
    <row r="5" spans="1:16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 thickBot="1">
      <c r="A6" s="1"/>
      <c r="B6" s="1"/>
      <c r="C6" s="1"/>
      <c r="D6" s="1"/>
      <c r="E6" s="1"/>
      <c r="F6" s="1"/>
      <c r="G6" s="1"/>
      <c r="H6" s="7"/>
      <c r="I6" s="1"/>
      <c r="J6" s="1"/>
      <c r="K6" s="1"/>
      <c r="L6" s="1"/>
      <c r="M6" s="1"/>
      <c r="N6" s="1"/>
      <c r="O6" s="1"/>
      <c r="P6" s="1"/>
    </row>
    <row r="7" spans="1:16" ht="21.75" thickBot="1">
      <c r="A7" s="1"/>
      <c r="B7" s="8" t="s">
        <v>35</v>
      </c>
      <c r="C7" s="8"/>
      <c r="D7" s="8"/>
      <c r="E7" s="8"/>
      <c r="F7" s="86">
        <v>0</v>
      </c>
      <c r="G7" s="7"/>
      <c r="H7" s="9" t="s">
        <v>2</v>
      </c>
      <c r="I7" s="10">
        <f>F7*0.66</f>
        <v>0</v>
      </c>
      <c r="J7" s="1"/>
      <c r="K7" s="61" t="s">
        <v>37</v>
      </c>
      <c r="L7" s="4"/>
      <c r="M7" s="4"/>
      <c r="N7" s="52"/>
      <c r="O7" s="4"/>
      <c r="P7" s="4"/>
    </row>
    <row r="8" spans="1:16" ht="16.5" thickBot="1">
      <c r="A8" s="1"/>
      <c r="B8" s="1"/>
      <c r="C8" s="1"/>
      <c r="D8" s="1"/>
      <c r="E8" s="1"/>
      <c r="F8" s="1"/>
      <c r="G8" s="1"/>
      <c r="H8" s="9" t="s">
        <v>31</v>
      </c>
      <c r="I8" s="10">
        <f>I7*1.15</f>
        <v>0</v>
      </c>
      <c r="J8" s="1"/>
      <c r="K8" s="1"/>
      <c r="L8" s="1"/>
      <c r="M8" s="1"/>
      <c r="N8" s="1"/>
      <c r="O8" s="1"/>
      <c r="P8" s="1"/>
    </row>
    <row r="9" spans="1:16" ht="26.25" thickBot="1">
      <c r="A9" s="1"/>
      <c r="B9" s="13">
        <v>2016</v>
      </c>
      <c r="C9" s="14" t="s">
        <v>3</v>
      </c>
      <c r="D9" s="15"/>
      <c r="E9" s="16"/>
      <c r="F9" s="17" t="s">
        <v>19</v>
      </c>
      <c r="G9" s="18"/>
      <c r="H9" s="19"/>
      <c r="I9" s="20" t="s">
        <v>5</v>
      </c>
      <c r="J9" s="1"/>
      <c r="K9" s="1"/>
      <c r="L9" s="1"/>
      <c r="M9" s="1"/>
      <c r="N9" s="1"/>
      <c r="O9" s="1"/>
      <c r="P9" s="1"/>
    </row>
    <row r="10" spans="1:16" ht="16.5" thickBot="1">
      <c r="A10" s="1"/>
      <c r="B10" s="21"/>
      <c r="C10" s="22" t="s">
        <v>6</v>
      </c>
      <c r="D10" s="23" t="s">
        <v>7</v>
      </c>
      <c r="E10" s="24" t="s">
        <v>8</v>
      </c>
      <c r="F10" s="25" t="s">
        <v>9</v>
      </c>
      <c r="G10" s="26" t="s">
        <v>7</v>
      </c>
      <c r="H10" s="27" t="s">
        <v>10</v>
      </c>
      <c r="I10" s="28" t="s">
        <v>11</v>
      </c>
      <c r="J10" s="1"/>
      <c r="K10" s="1"/>
      <c r="L10" s="1"/>
      <c r="M10" s="1"/>
      <c r="N10" s="1"/>
      <c r="O10" s="1"/>
      <c r="P10" s="1"/>
    </row>
    <row r="11" spans="1:16" ht="16.5" thickTop="1">
      <c r="A11" s="1"/>
      <c r="B11" s="21" t="s">
        <v>12</v>
      </c>
      <c r="C11" s="30">
        <f>F7</f>
        <v>0</v>
      </c>
      <c r="D11" s="39">
        <v>0.011</v>
      </c>
      <c r="E11" s="31">
        <f>C11*D11</f>
        <v>0</v>
      </c>
      <c r="F11" s="62">
        <f>8703</f>
        <v>8703</v>
      </c>
      <c r="G11" s="63">
        <v>0.011</v>
      </c>
      <c r="H11" s="64">
        <f>F11*G11</f>
        <v>95.73299999999999</v>
      </c>
      <c r="I11" s="33">
        <f aca="true" t="shared" si="0" ref="I11:I16">H11-E11</f>
        <v>95.73299999999999</v>
      </c>
      <c r="J11" s="29">
        <f>IF(H16=0,"",E16/H16)</f>
        <v>0</v>
      </c>
      <c r="K11" s="11" t="s">
        <v>22</v>
      </c>
      <c r="L11" s="4"/>
      <c r="M11" s="4"/>
      <c r="N11" s="4"/>
      <c r="O11" s="4"/>
      <c r="P11" s="4"/>
    </row>
    <row r="12" spans="1:16" ht="15.75">
      <c r="A12" s="1"/>
      <c r="B12" s="21" t="s">
        <v>13</v>
      </c>
      <c r="C12" s="38">
        <f>C11</f>
        <v>0</v>
      </c>
      <c r="D12" s="39">
        <v>0</v>
      </c>
      <c r="E12" s="40">
        <f>C12*D12</f>
        <v>0</v>
      </c>
      <c r="F12" s="34">
        <f>F11</f>
        <v>8703</v>
      </c>
      <c r="G12" s="35">
        <v>0.069</v>
      </c>
      <c r="H12" s="36">
        <f>F12*G12</f>
        <v>600.5070000000001</v>
      </c>
      <c r="I12" s="37">
        <f t="shared" si="0"/>
        <v>600.5070000000001</v>
      </c>
      <c r="J12" s="1"/>
      <c r="K12" s="1"/>
      <c r="L12" s="1"/>
      <c r="M12" s="1"/>
      <c r="N12" s="1"/>
      <c r="O12" s="1"/>
      <c r="P12" s="1"/>
    </row>
    <row r="13" spans="1:16" ht="15.75">
      <c r="A13" s="1"/>
      <c r="B13" s="21" t="s">
        <v>14</v>
      </c>
      <c r="C13" s="38">
        <f>C11*98.25%</f>
        <v>0</v>
      </c>
      <c r="D13" s="39">
        <v>0.075</v>
      </c>
      <c r="E13" s="40">
        <f>C13*D13</f>
        <v>0</v>
      </c>
      <c r="F13" s="41">
        <f>F7*1.15*0.66</f>
        <v>0</v>
      </c>
      <c r="G13" s="42">
        <v>0.075</v>
      </c>
      <c r="H13" s="43">
        <f>F13*G13</f>
        <v>0</v>
      </c>
      <c r="I13" s="33">
        <f t="shared" si="0"/>
        <v>0</v>
      </c>
      <c r="J13" s="65" t="s">
        <v>33</v>
      </c>
      <c r="K13" s="66"/>
      <c r="L13" s="65"/>
      <c r="M13" s="68">
        <f>IF(I8/1450.5&lt;4,I8/1450.5,4)</f>
        <v>0</v>
      </c>
      <c r="N13" s="69" t="s">
        <v>17</v>
      </c>
      <c r="O13" s="69"/>
      <c r="P13" s="69"/>
    </row>
    <row r="14" spans="1:16" ht="15.75">
      <c r="A14" s="1"/>
      <c r="B14" s="21" t="s">
        <v>15</v>
      </c>
      <c r="C14" s="38">
        <f>C13</f>
        <v>0</v>
      </c>
      <c r="D14" s="39">
        <v>0.005</v>
      </c>
      <c r="E14" s="40">
        <f>C14*D14</f>
        <v>0</v>
      </c>
      <c r="F14" s="41">
        <f>F7*1.15*0.66</f>
        <v>0</v>
      </c>
      <c r="G14" s="42">
        <v>0.005</v>
      </c>
      <c r="H14" s="43">
        <f>F14*G14</f>
        <v>0</v>
      </c>
      <c r="I14" s="33">
        <f t="shared" si="0"/>
        <v>0</v>
      </c>
      <c r="J14" s="67" t="s">
        <v>21</v>
      </c>
      <c r="K14" s="4"/>
      <c r="L14" s="44"/>
      <c r="M14" s="45"/>
      <c r="N14" s="4"/>
      <c r="O14" s="4"/>
      <c r="P14" s="4"/>
    </row>
    <row r="15" spans="1:16" ht="15.75">
      <c r="A15" s="1"/>
      <c r="B15" s="21" t="s">
        <v>16</v>
      </c>
      <c r="C15" s="38">
        <f>C11</f>
        <v>0</v>
      </c>
      <c r="D15" s="39">
        <v>0.0035</v>
      </c>
      <c r="E15" s="40">
        <f>C15*D15</f>
        <v>0</v>
      </c>
      <c r="F15" s="41">
        <f>F7*1.15*0.66</f>
        <v>0</v>
      </c>
      <c r="G15" s="42">
        <v>0.0035</v>
      </c>
      <c r="H15" s="43">
        <f>F15*G15</f>
        <v>0</v>
      </c>
      <c r="I15" s="33">
        <f t="shared" si="0"/>
        <v>0</v>
      </c>
      <c r="J15" s="70"/>
      <c r="K15" s="71" t="s">
        <v>23</v>
      </c>
      <c r="L15" s="45"/>
      <c r="M15" s="72">
        <f>H16-E16</f>
        <v>696.24</v>
      </c>
      <c r="N15" s="11"/>
      <c r="O15" s="11"/>
      <c r="P15" s="4"/>
    </row>
    <row r="16" spans="1:16" ht="15.75">
      <c r="A16" s="1"/>
      <c r="B16" s="46" t="s">
        <v>18</v>
      </c>
      <c r="C16" s="47"/>
      <c r="D16" s="48"/>
      <c r="E16" s="49">
        <f>SUM(E11:E15)</f>
        <v>0</v>
      </c>
      <c r="F16" s="50"/>
      <c r="G16" s="48">
        <f>SUM(G11:G15)</f>
        <v>0.1635</v>
      </c>
      <c r="H16" s="49">
        <f>SUM(H11:H15)</f>
        <v>696.24</v>
      </c>
      <c r="I16" s="51">
        <f t="shared" si="0"/>
        <v>696.24</v>
      </c>
      <c r="J16" s="1"/>
      <c r="K16" s="1"/>
      <c r="L16" s="1"/>
      <c r="M16" s="1"/>
      <c r="N16" s="1"/>
      <c r="O16" s="1"/>
      <c r="P16" s="1"/>
    </row>
    <row r="17" spans="1:16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31.5">
      <c r="A18" s="2">
        <v>2</v>
      </c>
      <c r="B18" s="5"/>
      <c r="C18" s="2" t="s">
        <v>20</v>
      </c>
      <c r="D18" s="3"/>
      <c r="E18" s="4"/>
      <c r="F18" s="5"/>
      <c r="G18" s="6"/>
      <c r="H18" s="3"/>
      <c r="I18" s="3"/>
      <c r="J18" s="3"/>
      <c r="K18" s="1"/>
      <c r="L18" s="1"/>
      <c r="M18" s="1"/>
      <c r="N18" s="1"/>
      <c r="O18" s="1"/>
      <c r="P18" s="1"/>
    </row>
    <row r="19" spans="1:16" ht="31.5">
      <c r="A19" s="5"/>
      <c r="B19" s="5"/>
      <c r="C19" s="6" t="s">
        <v>1</v>
      </c>
      <c r="D19" s="3"/>
      <c r="E19" s="4"/>
      <c r="F19" s="5"/>
      <c r="G19" s="6"/>
      <c r="H19" s="3"/>
      <c r="I19" s="3"/>
      <c r="J19" s="3"/>
      <c r="K19" s="1"/>
      <c r="L19" s="1"/>
      <c r="M19" s="1"/>
      <c r="N19" s="1"/>
      <c r="O19" s="1"/>
      <c r="P19" s="1"/>
    </row>
    <row r="20" spans="1:16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 thickBot="1">
      <c r="A21" s="1"/>
      <c r="B21" s="1"/>
      <c r="C21" s="1"/>
      <c r="D21" s="1"/>
      <c r="E21" s="1"/>
      <c r="F21" s="1"/>
      <c r="G21" s="1"/>
      <c r="H21" s="7"/>
      <c r="I21" s="1"/>
      <c r="J21" s="1"/>
      <c r="K21" s="1"/>
      <c r="L21" s="1"/>
      <c r="M21" s="1"/>
      <c r="N21" s="1"/>
      <c r="O21" s="1"/>
      <c r="P21" s="1"/>
    </row>
    <row r="22" spans="1:16" ht="16.5" thickBot="1">
      <c r="A22" s="1"/>
      <c r="B22" s="8" t="s">
        <v>35</v>
      </c>
      <c r="C22" s="8"/>
      <c r="D22" s="8"/>
      <c r="E22" s="8"/>
      <c r="F22" s="86">
        <v>0</v>
      </c>
      <c r="G22" s="7"/>
      <c r="H22" s="9" t="s">
        <v>2</v>
      </c>
      <c r="I22" s="10">
        <f>F22*0.66</f>
        <v>0</v>
      </c>
      <c r="J22" s="1"/>
      <c r="K22" s="1"/>
      <c r="L22" s="1"/>
      <c r="M22" s="1"/>
      <c r="N22" s="12"/>
      <c r="O22" s="1"/>
      <c r="P22" s="1"/>
    </row>
    <row r="23" spans="1:16" ht="21.75" thickBot="1">
      <c r="A23" s="1"/>
      <c r="B23" s="8"/>
      <c r="C23" s="8"/>
      <c r="D23" s="8"/>
      <c r="E23" s="8"/>
      <c r="F23" s="8"/>
      <c r="G23" s="1"/>
      <c r="H23" s="9" t="s">
        <v>31</v>
      </c>
      <c r="I23" s="10">
        <f>I22*1.15</f>
        <v>0</v>
      </c>
      <c r="J23" s="1"/>
      <c r="K23" s="61" t="s">
        <v>37</v>
      </c>
      <c r="L23" s="4"/>
      <c r="M23" s="4"/>
      <c r="N23" s="52"/>
      <c r="O23" s="4"/>
      <c r="P23" s="4"/>
    </row>
    <row r="24" spans="1:16" ht="16.5" thickBot="1">
      <c r="A24" s="1"/>
      <c r="B24" s="8" t="s">
        <v>39</v>
      </c>
      <c r="C24" s="8"/>
      <c r="D24" s="8"/>
      <c r="E24" s="8"/>
      <c r="F24" s="86">
        <v>0</v>
      </c>
      <c r="G24" s="7"/>
      <c r="H24" s="9"/>
      <c r="I24" s="10"/>
      <c r="J24" s="1"/>
      <c r="K24" s="1"/>
      <c r="L24" s="1"/>
      <c r="M24" s="1"/>
      <c r="N24" s="1"/>
      <c r="O24" s="1"/>
      <c r="P24" s="1"/>
    </row>
    <row r="25" spans="1:16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26.25" thickBot="1">
      <c r="A26" s="1"/>
      <c r="B26" s="13">
        <v>2016</v>
      </c>
      <c r="C26" s="14" t="s">
        <v>3</v>
      </c>
      <c r="D26" s="15"/>
      <c r="E26" s="16"/>
      <c r="F26" s="17" t="s">
        <v>4</v>
      </c>
      <c r="G26" s="18"/>
      <c r="H26" s="19"/>
      <c r="I26" s="20" t="s">
        <v>5</v>
      </c>
      <c r="J26" s="1"/>
      <c r="K26" s="1"/>
      <c r="L26" s="1"/>
      <c r="M26" s="1"/>
      <c r="N26" s="1"/>
      <c r="O26" s="1"/>
      <c r="P26" s="1"/>
    </row>
    <row r="27" spans="1:16" ht="16.5" thickBot="1">
      <c r="A27" s="1"/>
      <c r="B27" s="21"/>
      <c r="C27" s="22" t="s">
        <v>6</v>
      </c>
      <c r="D27" s="23" t="s">
        <v>7</v>
      </c>
      <c r="E27" s="24" t="s">
        <v>8</v>
      </c>
      <c r="F27" s="25" t="s">
        <v>9</v>
      </c>
      <c r="G27" s="26" t="s">
        <v>7</v>
      </c>
      <c r="H27" s="27" t="s">
        <v>10</v>
      </c>
      <c r="I27" s="28" t="s">
        <v>11</v>
      </c>
      <c r="J27" s="29">
        <f>IF(OR(E33&gt;H33,H33=0),100%,E33/H33)</f>
        <v>0</v>
      </c>
      <c r="K27" s="11" t="s">
        <v>22</v>
      </c>
      <c r="L27" s="4"/>
      <c r="M27" s="11"/>
      <c r="N27" s="11"/>
      <c r="O27" s="11"/>
      <c r="P27" s="4"/>
    </row>
    <row r="28" spans="1:16" ht="16.5" thickTop="1">
      <c r="A28" s="1"/>
      <c r="B28" s="21" t="s">
        <v>12</v>
      </c>
      <c r="C28" s="30">
        <f>F24</f>
        <v>0</v>
      </c>
      <c r="D28" s="39">
        <v>0.011</v>
      </c>
      <c r="E28" s="31">
        <f>C28*D28</f>
        <v>0</v>
      </c>
      <c r="F28" s="62">
        <f>8703</f>
        <v>8703</v>
      </c>
      <c r="G28" s="63">
        <v>0.011</v>
      </c>
      <c r="H28" s="64">
        <f>F28*G28</f>
        <v>95.73299999999999</v>
      </c>
      <c r="I28" s="53">
        <f aca="true" t="shared" si="1" ref="I28:I33">H28-E28</f>
        <v>95.73299999999999</v>
      </c>
      <c r="J28" s="1"/>
      <c r="K28" s="1"/>
      <c r="L28" s="1"/>
      <c r="M28" s="1"/>
      <c r="N28" s="1"/>
      <c r="O28" s="1"/>
      <c r="P28" s="1"/>
    </row>
    <row r="29" spans="1:16" ht="15.75">
      <c r="A29" s="1"/>
      <c r="B29" s="21" t="s">
        <v>13</v>
      </c>
      <c r="C29" s="38">
        <f>C28</f>
        <v>0</v>
      </c>
      <c r="D29" s="39">
        <v>0</v>
      </c>
      <c r="E29" s="40">
        <f>C29*D29</f>
        <v>0</v>
      </c>
      <c r="F29" s="34">
        <f>F28</f>
        <v>8703</v>
      </c>
      <c r="G29" s="35">
        <v>0.069</v>
      </c>
      <c r="H29" s="36">
        <f>F29*G29</f>
        <v>600.5070000000001</v>
      </c>
      <c r="I29" s="54">
        <f t="shared" si="1"/>
        <v>600.5070000000001</v>
      </c>
      <c r="J29" s="65" t="s">
        <v>33</v>
      </c>
      <c r="K29" s="66"/>
      <c r="L29" s="65"/>
      <c r="M29" s="68">
        <f>IF(I23/1450.5&lt;4,I23/1450.5,4)</f>
        <v>0</v>
      </c>
      <c r="N29" s="73" t="s">
        <v>17</v>
      </c>
      <c r="O29" s="65"/>
      <c r="P29" s="65"/>
    </row>
    <row r="30" spans="1:16" ht="15.75">
      <c r="A30" s="1"/>
      <c r="B30" s="21" t="s">
        <v>14</v>
      </c>
      <c r="C30" s="38">
        <f>C28*98.25%</f>
        <v>0</v>
      </c>
      <c r="D30" s="39">
        <v>0.075</v>
      </c>
      <c r="E30" s="40">
        <f>C30*D30</f>
        <v>0</v>
      </c>
      <c r="F30" s="32">
        <f>F22*1.15*0.66</f>
        <v>0</v>
      </c>
      <c r="G30" s="42">
        <v>0.075</v>
      </c>
      <c r="H30" s="43">
        <f>F30*G30</f>
        <v>0</v>
      </c>
      <c r="I30" s="53">
        <f t="shared" si="1"/>
        <v>0</v>
      </c>
      <c r="J30" s="1"/>
      <c r="K30" s="1"/>
      <c r="L30" s="1"/>
      <c r="M30" s="1"/>
      <c r="N30" s="1"/>
      <c r="O30" s="1"/>
      <c r="P30" s="1"/>
    </row>
    <row r="31" spans="1:16" ht="15.75">
      <c r="A31" s="1"/>
      <c r="B31" s="21" t="s">
        <v>15</v>
      </c>
      <c r="C31" s="38">
        <f>C30</f>
        <v>0</v>
      </c>
      <c r="D31" s="39">
        <v>0.005</v>
      </c>
      <c r="E31" s="40">
        <f>C31*D31</f>
        <v>0</v>
      </c>
      <c r="F31" s="32">
        <f>F22*1.15*0.66</f>
        <v>0</v>
      </c>
      <c r="G31" s="42">
        <v>0.005</v>
      </c>
      <c r="H31" s="43">
        <f>F31*G31</f>
        <v>0</v>
      </c>
      <c r="I31" s="53">
        <f t="shared" si="1"/>
        <v>0</v>
      </c>
      <c r="J31" s="67" t="s">
        <v>21</v>
      </c>
      <c r="K31" s="4"/>
      <c r="L31" s="44"/>
      <c r="M31" s="45"/>
      <c r="N31" s="4"/>
      <c r="O31" s="4"/>
      <c r="P31" s="4"/>
    </row>
    <row r="32" spans="1:16" ht="15.75">
      <c r="A32" s="1"/>
      <c r="B32" s="21" t="s">
        <v>16</v>
      </c>
      <c r="C32" s="38">
        <f>C28</f>
        <v>0</v>
      </c>
      <c r="D32" s="39">
        <v>0.0035</v>
      </c>
      <c r="E32" s="40">
        <f>C32*D32</f>
        <v>0</v>
      </c>
      <c r="F32" s="32">
        <f>F22*1.15*0.66</f>
        <v>0</v>
      </c>
      <c r="G32" s="42">
        <v>0.0035</v>
      </c>
      <c r="H32" s="43">
        <f>F32*G32</f>
        <v>0</v>
      </c>
      <c r="I32" s="53">
        <f t="shared" si="1"/>
        <v>0</v>
      </c>
      <c r="J32" s="4"/>
      <c r="K32" s="71" t="s">
        <v>23</v>
      </c>
      <c r="L32" s="45"/>
      <c r="M32" s="72">
        <f>H33-E33</f>
        <v>696.24</v>
      </c>
      <c r="N32" s="11"/>
      <c r="O32" s="11"/>
      <c r="P32" s="4"/>
    </row>
    <row r="33" spans="1:16" ht="15.75">
      <c r="A33" s="1"/>
      <c r="B33" s="46" t="s">
        <v>18</v>
      </c>
      <c r="C33" s="47"/>
      <c r="D33" s="48"/>
      <c r="E33" s="49">
        <f>SUM(E28:E32)</f>
        <v>0</v>
      </c>
      <c r="F33" s="50"/>
      <c r="G33" s="48">
        <f>SUM(G28:G32)</f>
        <v>0.1635</v>
      </c>
      <c r="H33" s="49">
        <f>SUM(H28:H32)</f>
        <v>696.24</v>
      </c>
      <c r="I33" s="51">
        <f t="shared" si="1"/>
        <v>696.24</v>
      </c>
      <c r="J33" s="1"/>
      <c r="K33" s="1"/>
      <c r="L33" s="1"/>
      <c r="M33" s="1"/>
      <c r="N33" s="1"/>
      <c r="O33" s="1"/>
      <c r="P33" s="1"/>
    </row>
    <row r="34" spans="1:16" ht="15.75">
      <c r="A34" s="1"/>
      <c r="B34" s="55"/>
      <c r="C34" s="56"/>
      <c r="D34" s="48"/>
      <c r="E34" s="57"/>
      <c r="F34" s="50"/>
      <c r="G34" s="50"/>
      <c r="H34" s="57"/>
      <c r="I34" s="58"/>
      <c r="J34" s="1"/>
      <c r="K34" s="1"/>
      <c r="L34" s="1"/>
      <c r="M34" s="1"/>
      <c r="N34" s="1"/>
      <c r="O34" s="1"/>
      <c r="P34" s="1"/>
    </row>
    <row r="35" spans="1:16" ht="15.75">
      <c r="A35" s="59"/>
      <c r="B35" s="59"/>
      <c r="C35" s="59"/>
      <c r="D35" s="60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</row>
    <row r="36" spans="1:16" ht="31.5">
      <c r="A36" s="2">
        <v>3</v>
      </c>
      <c r="B36" s="5"/>
      <c r="C36" s="2" t="s">
        <v>24</v>
      </c>
      <c r="D36" s="3"/>
      <c r="E36" s="4"/>
      <c r="F36" s="5"/>
      <c r="G36" s="6"/>
      <c r="H36" s="3"/>
      <c r="I36" s="3"/>
      <c r="J36" s="3"/>
      <c r="K36" s="1"/>
      <c r="L36" s="1"/>
      <c r="M36" s="1"/>
      <c r="N36" s="1"/>
      <c r="O36" s="1"/>
      <c r="P36" s="1"/>
    </row>
    <row r="37" spans="1:16" ht="31.5">
      <c r="A37" s="5"/>
      <c r="B37" s="5"/>
      <c r="C37" s="6" t="s">
        <v>25</v>
      </c>
      <c r="D37" s="3"/>
      <c r="E37" s="4"/>
      <c r="F37" s="5"/>
      <c r="G37" s="6"/>
      <c r="H37" s="3"/>
      <c r="I37" s="3"/>
      <c r="J37" s="3"/>
      <c r="K37" s="1"/>
      <c r="L37" s="1"/>
      <c r="M37" s="12"/>
      <c r="N37" s="1"/>
      <c r="O37" s="1"/>
      <c r="P37" s="1"/>
    </row>
    <row r="38" spans="1:16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 thickBot="1">
      <c r="A39" s="1"/>
      <c r="B39" s="1"/>
      <c r="C39" s="1"/>
      <c r="D39" s="1"/>
      <c r="E39" s="1"/>
      <c r="F39" s="1"/>
      <c r="G39" s="1"/>
      <c r="H39" s="7"/>
      <c r="I39" s="1"/>
      <c r="J39" s="1"/>
      <c r="K39" s="1"/>
      <c r="L39" s="1"/>
      <c r="M39" s="1"/>
      <c r="N39" s="1"/>
      <c r="O39" s="1"/>
      <c r="P39" s="1"/>
    </row>
    <row r="40" spans="1:16" ht="16.5" thickBot="1">
      <c r="A40" s="1"/>
      <c r="B40" s="8" t="s">
        <v>35</v>
      </c>
      <c r="C40" s="8"/>
      <c r="D40" s="8"/>
      <c r="E40" s="8"/>
      <c r="F40" s="86">
        <v>0</v>
      </c>
      <c r="G40" s="7"/>
      <c r="H40" s="9" t="s">
        <v>26</v>
      </c>
      <c r="I40" s="10" t="str">
        <f>IF(F40-F42&gt;0,F40-F42,"nul ou négatif")</f>
        <v>nul ou négatif</v>
      </c>
      <c r="J40" s="1"/>
      <c r="K40" s="1"/>
      <c r="L40" s="1"/>
      <c r="M40" s="1"/>
      <c r="N40" s="12"/>
      <c r="O40" s="1"/>
      <c r="P40" s="1"/>
    </row>
    <row r="41" spans="1:16" ht="16.5" thickBot="1">
      <c r="A41" s="1"/>
      <c r="B41" s="8"/>
      <c r="C41" s="8"/>
      <c r="D41" s="8"/>
      <c r="E41" s="8"/>
      <c r="F41" s="8"/>
      <c r="G41" s="7"/>
      <c r="H41" s="74" t="str">
        <f>IF(I40="nul ou négatif","DÉFICIT","")</f>
        <v>DÉFICIT</v>
      </c>
      <c r="I41" s="75">
        <f>IF(H41="DÉFICIT",F40-F42,"")</f>
        <v>0</v>
      </c>
      <c r="J41" s="1"/>
      <c r="K41" s="1"/>
      <c r="L41" s="1"/>
      <c r="M41" s="1"/>
      <c r="N41" s="12"/>
      <c r="O41" s="1"/>
      <c r="P41" s="1"/>
    </row>
    <row r="42" spans="1:16" ht="21.75" thickBot="1">
      <c r="A42" s="1"/>
      <c r="B42" s="8" t="s">
        <v>40</v>
      </c>
      <c r="C42" s="8"/>
      <c r="D42" s="8"/>
      <c r="E42" s="8"/>
      <c r="F42" s="86">
        <v>0</v>
      </c>
      <c r="G42" s="7"/>
      <c r="H42" s="9" t="s">
        <v>31</v>
      </c>
      <c r="I42" s="10">
        <f>IF(I40="nul ou négatif",0,I40*1.15)</f>
        <v>0</v>
      </c>
      <c r="J42" s="1"/>
      <c r="K42" s="61" t="s">
        <v>37</v>
      </c>
      <c r="L42" s="4"/>
      <c r="M42" s="4"/>
      <c r="N42" s="52"/>
      <c r="O42" s="4"/>
      <c r="P42" s="4"/>
    </row>
    <row r="43" spans="1:16" ht="15.75">
      <c r="A43" s="1"/>
      <c r="B43" s="1"/>
      <c r="C43" s="1"/>
      <c r="D43" s="1"/>
      <c r="E43" s="1"/>
      <c r="F43" s="76"/>
      <c r="G43" s="1"/>
      <c r="H43" s="9"/>
      <c r="I43" s="10"/>
      <c r="J43" s="1"/>
      <c r="K43" s="1"/>
      <c r="L43" s="1"/>
      <c r="M43" s="1"/>
      <c r="N43" s="1"/>
      <c r="O43" s="1"/>
      <c r="P43" s="1"/>
    </row>
    <row r="44" spans="1:16" ht="15.75">
      <c r="A44" s="1"/>
      <c r="B44" s="77" t="s">
        <v>27</v>
      </c>
      <c r="C44" s="1"/>
      <c r="D44" s="1"/>
      <c r="E44" s="1"/>
      <c r="F44" s="78">
        <f>IF(F40&gt;0,F42/F40,100%)</f>
        <v>1</v>
      </c>
      <c r="G44" s="7" t="s">
        <v>28</v>
      </c>
      <c r="H44" s="79">
        <f>IF(1-F44&gt;0,1-F44,0)</f>
        <v>0</v>
      </c>
      <c r="I44" s="10"/>
      <c r="J44" s="1"/>
      <c r="K44" s="1"/>
      <c r="L44" s="1"/>
      <c r="M44" s="1"/>
      <c r="N44" s="12"/>
      <c r="O44" s="1"/>
      <c r="P44" s="1"/>
    </row>
    <row r="45" spans="1:16" ht="16.5" thickBo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6.25" thickBot="1">
      <c r="A46" s="1"/>
      <c r="B46" s="13">
        <v>2016</v>
      </c>
      <c r="C46" s="14" t="s">
        <v>3</v>
      </c>
      <c r="D46" s="15"/>
      <c r="E46" s="16"/>
      <c r="F46" s="17" t="s">
        <v>29</v>
      </c>
      <c r="G46" s="18"/>
      <c r="H46" s="19"/>
      <c r="I46" s="20" t="s">
        <v>5</v>
      </c>
      <c r="J46" s="1"/>
      <c r="K46" s="1"/>
      <c r="L46" s="1"/>
      <c r="M46" s="1"/>
      <c r="N46" s="1"/>
      <c r="O46" s="1"/>
      <c r="P46" s="1"/>
    </row>
    <row r="47" spans="1:16" ht="16.5" thickBot="1">
      <c r="A47" s="1"/>
      <c r="B47" s="21"/>
      <c r="C47" s="22" t="s">
        <v>6</v>
      </c>
      <c r="D47" s="23" t="s">
        <v>7</v>
      </c>
      <c r="E47" s="24" t="s">
        <v>8</v>
      </c>
      <c r="F47" s="25" t="s">
        <v>30</v>
      </c>
      <c r="G47" s="26" t="s">
        <v>7</v>
      </c>
      <c r="H47" s="27" t="s">
        <v>10</v>
      </c>
      <c r="I47" s="28" t="s">
        <v>11</v>
      </c>
      <c r="J47" s="29">
        <f>IF(OR(E53&gt;H53,H53=0),100%,E53/H53)</f>
        <v>0</v>
      </c>
      <c r="K47" s="11" t="s">
        <v>22</v>
      </c>
      <c r="L47" s="4"/>
      <c r="M47" s="11"/>
      <c r="N47" s="11"/>
      <c r="O47" s="11"/>
      <c r="P47" s="4"/>
    </row>
    <row r="48" spans="1:16" ht="16.5" thickTop="1">
      <c r="A48" s="1"/>
      <c r="B48" s="21" t="s">
        <v>12</v>
      </c>
      <c r="C48" s="30">
        <f>F40</f>
        <v>0</v>
      </c>
      <c r="D48" s="39">
        <v>0.011</v>
      </c>
      <c r="E48" s="31">
        <f>C48*D48</f>
        <v>0</v>
      </c>
      <c r="F48" s="62">
        <f>8703</f>
        <v>8703</v>
      </c>
      <c r="G48" s="63">
        <v>0.011</v>
      </c>
      <c r="H48" s="64">
        <f>F48*G48</f>
        <v>95.73299999999999</v>
      </c>
      <c r="I48" s="53">
        <f aca="true" t="shared" si="2" ref="I48:I53">H48-E48</f>
        <v>95.73299999999999</v>
      </c>
      <c r="J48" s="1"/>
      <c r="K48" s="1"/>
      <c r="L48" s="1"/>
      <c r="M48" s="1"/>
      <c r="N48" s="1"/>
      <c r="O48" s="1"/>
      <c r="P48" s="1"/>
    </row>
    <row r="49" spans="1:16" ht="15.75">
      <c r="A49" s="1"/>
      <c r="B49" s="21" t="s">
        <v>13</v>
      </c>
      <c r="C49" s="38">
        <f>C48</f>
        <v>0</v>
      </c>
      <c r="D49" s="39">
        <v>0</v>
      </c>
      <c r="E49" s="40">
        <f>C49*D49</f>
        <v>0</v>
      </c>
      <c r="F49" s="34">
        <f>F48</f>
        <v>8703</v>
      </c>
      <c r="G49" s="35">
        <v>0.069</v>
      </c>
      <c r="H49" s="36">
        <f>F49*G49</f>
        <v>600.5070000000001</v>
      </c>
      <c r="I49" s="54">
        <f t="shared" si="2"/>
        <v>600.5070000000001</v>
      </c>
      <c r="J49" s="65" t="s">
        <v>33</v>
      </c>
      <c r="K49" s="66"/>
      <c r="L49" s="65"/>
      <c r="M49" s="87">
        <f>IF(I42/1450.5&lt;4,I42/1450.5,4)</f>
        <v>0</v>
      </c>
      <c r="N49" s="73" t="s">
        <v>17</v>
      </c>
      <c r="O49" s="65"/>
      <c r="P49" s="65"/>
    </row>
    <row r="50" spans="1:16" ht="15.75">
      <c r="A50" s="1"/>
      <c r="B50" s="21" t="s">
        <v>14</v>
      </c>
      <c r="C50" s="38">
        <f>C48*98.25%</f>
        <v>0</v>
      </c>
      <c r="D50" s="39">
        <v>0.075</v>
      </c>
      <c r="E50" s="40">
        <f>C50*D50</f>
        <v>0</v>
      </c>
      <c r="F50" s="32">
        <f>IF(I42="nul ou négatif",0,I42)</f>
        <v>0</v>
      </c>
      <c r="G50" s="42">
        <v>0.075</v>
      </c>
      <c r="H50" s="43">
        <f>F50*G50</f>
        <v>0</v>
      </c>
      <c r="I50" s="53">
        <f t="shared" si="2"/>
        <v>0</v>
      </c>
      <c r="J50" s="1"/>
      <c r="K50" s="1"/>
      <c r="L50" s="1"/>
      <c r="M50" s="1"/>
      <c r="N50" s="1"/>
      <c r="O50" s="1"/>
      <c r="P50" s="1"/>
    </row>
    <row r="51" spans="1:16" ht="15.75">
      <c r="A51" s="1"/>
      <c r="B51" s="21" t="s">
        <v>15</v>
      </c>
      <c r="C51" s="38">
        <f>C50</f>
        <v>0</v>
      </c>
      <c r="D51" s="39">
        <v>0.005</v>
      </c>
      <c r="E51" s="40">
        <f>C51*D51</f>
        <v>0</v>
      </c>
      <c r="F51" s="32">
        <f>F50</f>
        <v>0</v>
      </c>
      <c r="G51" s="42">
        <v>0.005</v>
      </c>
      <c r="H51" s="43">
        <f>F51*G51</f>
        <v>0</v>
      </c>
      <c r="I51" s="53">
        <f t="shared" si="2"/>
        <v>0</v>
      </c>
      <c r="J51" s="67" t="s">
        <v>21</v>
      </c>
      <c r="K51" s="4"/>
      <c r="L51" s="44"/>
      <c r="M51" s="45"/>
      <c r="N51" s="4"/>
      <c r="O51" s="4"/>
      <c r="P51" s="4"/>
    </row>
    <row r="52" spans="1:16" ht="15.75">
      <c r="A52" s="1"/>
      <c r="B52" s="21" t="s">
        <v>16</v>
      </c>
      <c r="C52" s="38">
        <f>C48</f>
        <v>0</v>
      </c>
      <c r="D52" s="39">
        <v>0.0035</v>
      </c>
      <c r="E52" s="40">
        <f>C52*D52</f>
        <v>0</v>
      </c>
      <c r="F52" s="32">
        <f>F50</f>
        <v>0</v>
      </c>
      <c r="G52" s="42">
        <v>0.0035</v>
      </c>
      <c r="H52" s="43">
        <f>F52*G52</f>
        <v>0</v>
      </c>
      <c r="I52" s="53">
        <f t="shared" si="2"/>
        <v>0</v>
      </c>
      <c r="J52" s="4"/>
      <c r="K52" s="71" t="s">
        <v>23</v>
      </c>
      <c r="L52" s="45"/>
      <c r="M52" s="72">
        <f>H53-E53</f>
        <v>696.24</v>
      </c>
      <c r="N52" s="11"/>
      <c r="O52" s="11"/>
      <c r="P52" s="4"/>
    </row>
    <row r="53" spans="1:16" ht="15.75">
      <c r="A53" s="1"/>
      <c r="B53" s="46" t="s">
        <v>18</v>
      </c>
      <c r="C53" s="47"/>
      <c r="D53" s="48"/>
      <c r="E53" s="49">
        <f>SUM(E48:E52)</f>
        <v>0</v>
      </c>
      <c r="F53" s="50"/>
      <c r="G53" s="48">
        <f>SUM(G48:G52)</f>
        <v>0.1635</v>
      </c>
      <c r="H53" s="49">
        <f>SUM(H48:H52)</f>
        <v>696.24</v>
      </c>
      <c r="I53" s="51">
        <f t="shared" si="2"/>
        <v>696.24</v>
      </c>
      <c r="J53" s="1"/>
      <c r="K53" s="1"/>
      <c r="L53" s="76"/>
      <c r="M53" s="1"/>
      <c r="N53" s="1"/>
      <c r="O53" s="1"/>
      <c r="P53" s="1"/>
    </row>
    <row r="54" spans="1:16" ht="15.75">
      <c r="A54" s="1"/>
      <c r="B54" s="55"/>
      <c r="C54" s="56"/>
      <c r="D54" s="48"/>
      <c r="E54" s="57"/>
      <c r="F54" s="50"/>
      <c r="G54" s="50"/>
      <c r="H54" s="57"/>
      <c r="I54" s="58"/>
      <c r="J54" s="1"/>
      <c r="K54" s="1"/>
      <c r="L54" s="1"/>
      <c r="M54" s="1"/>
      <c r="N54" s="1"/>
      <c r="O54" s="1"/>
      <c r="P54" s="1"/>
    </row>
    <row r="55" spans="1:16" ht="31.5">
      <c r="A55" s="2">
        <v>4</v>
      </c>
      <c r="B55" s="2" t="s">
        <v>32</v>
      </c>
      <c r="C55" s="2"/>
      <c r="D55" s="3"/>
      <c r="E55" s="4"/>
      <c r="F55" s="5"/>
      <c r="G55" s="6"/>
      <c r="H55" s="3"/>
      <c r="I55" s="3"/>
      <c r="J55" s="3"/>
      <c r="K55" s="1"/>
      <c r="L55" s="1"/>
      <c r="M55" s="1"/>
      <c r="N55" s="1"/>
      <c r="O55" s="1"/>
      <c r="P55" s="1"/>
    </row>
    <row r="56" spans="1:16" ht="31.5">
      <c r="A56" s="3"/>
      <c r="B56" s="5"/>
      <c r="C56" s="6" t="s">
        <v>25</v>
      </c>
      <c r="D56" s="3"/>
      <c r="E56" s="4"/>
      <c r="F56" s="5"/>
      <c r="G56" s="6"/>
      <c r="H56" s="3"/>
      <c r="I56" s="3"/>
      <c r="J56" s="3"/>
      <c r="K56" s="1"/>
      <c r="L56" s="1"/>
      <c r="M56" s="12"/>
      <c r="N56" s="1"/>
      <c r="O56" s="1"/>
      <c r="P56" s="1"/>
    </row>
    <row r="57" spans="1:16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6.5" thickBot="1">
      <c r="A58" s="1"/>
      <c r="B58" s="1"/>
      <c r="C58" s="1"/>
      <c r="D58" s="1"/>
      <c r="E58" s="1"/>
      <c r="F58" s="1"/>
      <c r="G58" s="1"/>
      <c r="H58" s="7"/>
      <c r="I58" s="1"/>
      <c r="J58" s="1"/>
      <c r="K58" s="1"/>
      <c r="L58" s="1"/>
      <c r="M58" s="1"/>
      <c r="N58" s="1"/>
      <c r="O58" s="1"/>
      <c r="P58" s="1"/>
    </row>
    <row r="59" spans="1:16" ht="16.5" thickBot="1">
      <c r="A59" s="1"/>
      <c r="B59" s="8" t="s">
        <v>35</v>
      </c>
      <c r="C59" s="8"/>
      <c r="D59" s="8"/>
      <c r="E59" s="8"/>
      <c r="F59" s="86">
        <v>0</v>
      </c>
      <c r="G59" s="7"/>
      <c r="H59" s="9" t="s">
        <v>26</v>
      </c>
      <c r="I59" s="10" t="str">
        <f>IF(F59-F61&gt;0,F59-F61,"nul ou négatif")</f>
        <v>nul ou négatif</v>
      </c>
      <c r="J59" s="1"/>
      <c r="K59" s="1"/>
      <c r="L59" s="1"/>
      <c r="M59" s="1"/>
      <c r="N59" s="12"/>
      <c r="O59" s="1"/>
      <c r="P59" s="1"/>
    </row>
    <row r="60" spans="1:16" ht="16.5" thickBot="1">
      <c r="A60" s="1"/>
      <c r="B60" s="8"/>
      <c r="C60" s="8"/>
      <c r="D60" s="8"/>
      <c r="E60" s="8"/>
      <c r="F60" s="8"/>
      <c r="G60" s="7"/>
      <c r="H60" s="74" t="str">
        <f>IF(I59="nul ou négatif","DÉFICIT","")</f>
        <v>DÉFICIT</v>
      </c>
      <c r="I60" s="75">
        <f>IF(H60="DÉFICIT",F59-F61,"")</f>
        <v>0</v>
      </c>
      <c r="J60" s="1"/>
      <c r="K60" s="1"/>
      <c r="L60" s="1"/>
      <c r="M60" s="1"/>
      <c r="N60" s="12"/>
      <c r="O60" s="1"/>
      <c r="P60" s="1"/>
    </row>
    <row r="61" spans="1:16" ht="21.75" thickBot="1">
      <c r="A61" s="1"/>
      <c r="B61" s="8" t="s">
        <v>40</v>
      </c>
      <c r="C61" s="8"/>
      <c r="D61" s="8"/>
      <c r="E61" s="8"/>
      <c r="F61" s="86">
        <v>0</v>
      </c>
      <c r="G61" s="7"/>
      <c r="H61" s="9" t="s">
        <v>31</v>
      </c>
      <c r="I61" s="10">
        <f>IF(I59="nul ou négatif",0,I59*1.15)</f>
        <v>0</v>
      </c>
      <c r="J61" s="1"/>
      <c r="K61" s="61" t="s">
        <v>34</v>
      </c>
      <c r="L61" s="4"/>
      <c r="M61" s="4"/>
      <c r="N61" s="52"/>
      <c r="O61" s="4"/>
      <c r="P61" s="4"/>
    </row>
    <row r="62" spans="1:16" ht="16.5" thickBot="1">
      <c r="A62" s="1"/>
      <c r="B62" s="8"/>
      <c r="C62" s="8"/>
      <c r="D62" s="8"/>
      <c r="E62" s="8"/>
      <c r="F62" s="8"/>
      <c r="G62" s="7"/>
      <c r="H62" s="9"/>
      <c r="I62" s="10"/>
      <c r="J62" s="1"/>
      <c r="K62" s="1"/>
      <c r="L62" s="1"/>
      <c r="M62" s="1"/>
      <c r="N62" s="12"/>
      <c r="O62" s="1"/>
      <c r="P62" s="1"/>
    </row>
    <row r="63" spans="1:16" ht="16.5" thickBot="1">
      <c r="A63" s="1"/>
      <c r="B63" s="8" t="s">
        <v>41</v>
      </c>
      <c r="C63" s="8"/>
      <c r="D63" s="8"/>
      <c r="E63" s="8"/>
      <c r="F63" s="86">
        <v>0</v>
      </c>
      <c r="G63" s="7"/>
      <c r="H63" s="9"/>
      <c r="I63" s="10"/>
      <c r="J63" s="1"/>
      <c r="K63" s="1"/>
      <c r="L63" s="1"/>
      <c r="M63" s="1"/>
      <c r="N63" s="12"/>
      <c r="O63" s="1"/>
      <c r="P63" s="1"/>
    </row>
    <row r="64" spans="1:16" ht="15.75">
      <c r="A64" s="1"/>
      <c r="B64" s="1"/>
      <c r="C64" s="1"/>
      <c r="D64" s="1"/>
      <c r="E64" s="1"/>
      <c r="F64" s="76"/>
      <c r="G64" s="1"/>
      <c r="H64" s="9"/>
      <c r="I64" s="10"/>
      <c r="J64" s="1"/>
      <c r="K64" s="1"/>
      <c r="L64" s="1"/>
      <c r="M64" s="1"/>
      <c r="N64" s="12"/>
      <c r="O64" s="1"/>
      <c r="P64" s="1"/>
    </row>
    <row r="65" spans="1:16" ht="15.75">
      <c r="A65" s="1"/>
      <c r="B65" s="77" t="s">
        <v>27</v>
      </c>
      <c r="C65" s="1"/>
      <c r="D65" s="1"/>
      <c r="E65" s="1"/>
      <c r="F65" s="78">
        <f>IF(F59&gt;0,F61/F59,100%)</f>
        <v>1</v>
      </c>
      <c r="G65" s="7" t="s">
        <v>28</v>
      </c>
      <c r="H65" s="79">
        <f>IF(1-F65&gt;0,1-F65,0)</f>
        <v>0</v>
      </c>
      <c r="I65" s="10"/>
      <c r="J65" s="1"/>
      <c r="K65" s="1"/>
      <c r="L65" s="1"/>
      <c r="M65" s="1"/>
      <c r="N65" s="12"/>
      <c r="O65" s="1"/>
      <c r="P65" s="1"/>
    </row>
    <row r="66" spans="1:16" ht="16.5" thickBo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6.25" thickBot="1">
      <c r="A67" s="1"/>
      <c r="B67" s="13">
        <v>2016</v>
      </c>
      <c r="C67" s="14" t="s">
        <v>3</v>
      </c>
      <c r="D67" s="15"/>
      <c r="E67" s="16"/>
      <c r="F67" s="17" t="s">
        <v>29</v>
      </c>
      <c r="G67" s="18"/>
      <c r="H67" s="19"/>
      <c r="I67" s="20" t="s">
        <v>5</v>
      </c>
      <c r="J67" s="1"/>
      <c r="K67" s="1"/>
      <c r="L67" s="1"/>
      <c r="M67" s="1"/>
      <c r="N67" s="1"/>
      <c r="O67" s="1"/>
      <c r="P67" s="1"/>
    </row>
    <row r="68" spans="1:16" ht="16.5" thickBot="1">
      <c r="A68" s="1"/>
      <c r="B68" s="21"/>
      <c r="C68" s="22" t="s">
        <v>6</v>
      </c>
      <c r="D68" s="23" t="s">
        <v>7</v>
      </c>
      <c r="E68" s="24" t="s">
        <v>8</v>
      </c>
      <c r="F68" s="25" t="s">
        <v>30</v>
      </c>
      <c r="G68" s="26" t="s">
        <v>7</v>
      </c>
      <c r="H68" s="27" t="s">
        <v>10</v>
      </c>
      <c r="I68" s="28" t="s">
        <v>11</v>
      </c>
      <c r="J68" s="29">
        <f>IF(OR(E74&gt;H74,H74=0),100%,E74/H74)</f>
        <v>0</v>
      </c>
      <c r="K68" s="11" t="s">
        <v>22</v>
      </c>
      <c r="L68" s="4"/>
      <c r="M68" s="11"/>
      <c r="N68" s="11"/>
      <c r="O68" s="11"/>
      <c r="P68" s="4"/>
    </row>
    <row r="69" spans="1:16" ht="16.5" thickTop="1">
      <c r="A69" s="1"/>
      <c r="B69" s="21" t="s">
        <v>12</v>
      </c>
      <c r="C69" s="30">
        <f>F63</f>
        <v>0</v>
      </c>
      <c r="D69" s="39">
        <v>0.011</v>
      </c>
      <c r="E69" s="31">
        <f>C69*D69</f>
        <v>0</v>
      </c>
      <c r="F69" s="62">
        <f>8703</f>
        <v>8703</v>
      </c>
      <c r="G69" s="63">
        <v>0.011</v>
      </c>
      <c r="H69" s="64">
        <f>F69*G69</f>
        <v>95.73299999999999</v>
      </c>
      <c r="I69" s="53">
        <f aca="true" t="shared" si="3" ref="I69:I74">H69-E69</f>
        <v>95.73299999999999</v>
      </c>
      <c r="J69" s="1"/>
      <c r="K69" s="1"/>
      <c r="L69" s="1"/>
      <c r="M69" s="1"/>
      <c r="N69" s="1"/>
      <c r="O69" s="1"/>
      <c r="P69" s="1"/>
    </row>
    <row r="70" spans="1:16" ht="15.75">
      <c r="A70" s="1"/>
      <c r="B70" s="21" t="s">
        <v>13</v>
      </c>
      <c r="C70" s="38">
        <f>C69</f>
        <v>0</v>
      </c>
      <c r="D70" s="39">
        <v>0</v>
      </c>
      <c r="E70" s="40">
        <f>C70*D70</f>
        <v>0</v>
      </c>
      <c r="F70" s="34">
        <f>F69</f>
        <v>8703</v>
      </c>
      <c r="G70" s="35">
        <v>0.069</v>
      </c>
      <c r="H70" s="36">
        <f>F70*G70</f>
        <v>600.5070000000001</v>
      </c>
      <c r="I70" s="54">
        <f t="shared" si="3"/>
        <v>600.5070000000001</v>
      </c>
      <c r="J70" s="65" t="s">
        <v>33</v>
      </c>
      <c r="K70" s="66"/>
      <c r="L70" s="65"/>
      <c r="M70" s="87">
        <f>IF(I61/1450.5&lt;4,I61/1450.5,4)</f>
        <v>0</v>
      </c>
      <c r="N70" s="73" t="s">
        <v>17</v>
      </c>
      <c r="O70" s="65"/>
      <c r="P70" s="65"/>
    </row>
    <row r="71" spans="1:16" ht="15.75">
      <c r="A71" s="1"/>
      <c r="B71" s="21" t="s">
        <v>14</v>
      </c>
      <c r="C71" s="38">
        <f>C69*98.25%</f>
        <v>0</v>
      </c>
      <c r="D71" s="39">
        <v>0.075</v>
      </c>
      <c r="E71" s="40">
        <f>C71*D71</f>
        <v>0</v>
      </c>
      <c r="F71" s="32">
        <f>IF(I61="nul ou négatif",0,I61)</f>
        <v>0</v>
      </c>
      <c r="G71" s="42">
        <v>0.075</v>
      </c>
      <c r="H71" s="43">
        <f>F71*G71</f>
        <v>0</v>
      </c>
      <c r="I71" s="53">
        <f t="shared" si="3"/>
        <v>0</v>
      </c>
      <c r="J71" s="1"/>
      <c r="K71" s="1"/>
      <c r="L71" s="1"/>
      <c r="M71" s="1"/>
      <c r="N71" s="1"/>
      <c r="O71" s="1"/>
      <c r="P71" s="1"/>
    </row>
    <row r="72" spans="1:16" ht="15.75">
      <c r="A72" s="1"/>
      <c r="B72" s="21" t="s">
        <v>15</v>
      </c>
      <c r="C72" s="38">
        <f>C71</f>
        <v>0</v>
      </c>
      <c r="D72" s="39">
        <v>0.005</v>
      </c>
      <c r="E72" s="40">
        <f>C72*D72</f>
        <v>0</v>
      </c>
      <c r="F72" s="41">
        <f>F71</f>
        <v>0</v>
      </c>
      <c r="G72" s="42">
        <v>0.005</v>
      </c>
      <c r="H72" s="43">
        <f>F72*G72</f>
        <v>0</v>
      </c>
      <c r="I72" s="53">
        <f t="shared" si="3"/>
        <v>0</v>
      </c>
      <c r="J72" s="67" t="s">
        <v>21</v>
      </c>
      <c r="K72" s="4"/>
      <c r="L72" s="44"/>
      <c r="M72" s="45"/>
      <c r="N72" s="4"/>
      <c r="O72" s="4"/>
      <c r="P72" s="4"/>
    </row>
    <row r="73" spans="1:16" ht="15.75">
      <c r="A73" s="1"/>
      <c r="B73" s="21" t="s">
        <v>16</v>
      </c>
      <c r="C73" s="38">
        <f>C69</f>
        <v>0</v>
      </c>
      <c r="D73" s="39">
        <v>0.0035</v>
      </c>
      <c r="E73" s="40">
        <f>C73*D73</f>
        <v>0</v>
      </c>
      <c r="F73" s="41">
        <f>F71</f>
        <v>0</v>
      </c>
      <c r="G73" s="42">
        <v>0.0035</v>
      </c>
      <c r="H73" s="43">
        <f>F73*G73</f>
        <v>0</v>
      </c>
      <c r="I73" s="53">
        <f t="shared" si="3"/>
        <v>0</v>
      </c>
      <c r="J73" s="4"/>
      <c r="K73" s="71" t="s">
        <v>23</v>
      </c>
      <c r="L73" s="45"/>
      <c r="M73" s="72">
        <f>H74-E74</f>
        <v>696.24</v>
      </c>
      <c r="N73" s="11"/>
      <c r="O73" s="11"/>
      <c r="P73" s="4"/>
    </row>
    <row r="74" spans="1:16" ht="15.75">
      <c r="A74" s="1"/>
      <c r="B74" s="46" t="s">
        <v>18</v>
      </c>
      <c r="C74" s="47"/>
      <c r="D74" s="48"/>
      <c r="E74" s="49">
        <f>SUM(E69:E73)</f>
        <v>0</v>
      </c>
      <c r="F74" s="50"/>
      <c r="G74" s="48">
        <f>SUM(G69:G73)</f>
        <v>0.1635</v>
      </c>
      <c r="H74" s="49">
        <f>SUM(H69:H73)</f>
        <v>696.24</v>
      </c>
      <c r="I74" s="51">
        <f t="shared" si="3"/>
        <v>696.24</v>
      </c>
      <c r="J74" s="1"/>
      <c r="K74" s="1"/>
      <c r="L74" s="76"/>
      <c r="M74" s="1"/>
      <c r="N74" s="1"/>
      <c r="O74" s="1"/>
      <c r="P74" s="1"/>
    </row>
    <row r="75" spans="1:16" ht="15.75">
      <c r="A75" s="1"/>
      <c r="B75" s="55"/>
      <c r="C75" s="56"/>
      <c r="D75" s="48"/>
      <c r="E75" s="57"/>
      <c r="F75" s="50"/>
      <c r="G75" s="50"/>
      <c r="H75" s="57"/>
      <c r="I75" s="58"/>
      <c r="J75" s="1"/>
      <c r="K75" s="1"/>
      <c r="L75" s="1"/>
      <c r="M75" s="1"/>
      <c r="N75" s="1"/>
      <c r="O75" s="1"/>
      <c r="P75" s="1"/>
    </row>
    <row r="76" spans="1:16" ht="15.75">
      <c r="A76" s="59"/>
      <c r="B76" s="59"/>
      <c r="C76" s="59"/>
      <c r="D76" s="60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</row>
  </sheetData>
  <sheetProtection password="FFA6" sheet="1" objects="1" scenarios="1"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Katerine Louineau</dc:creator>
  <cp:keywords/>
  <dc:description/>
  <cp:lastModifiedBy>FDe</cp:lastModifiedBy>
  <dcterms:created xsi:type="dcterms:W3CDTF">2019-07-04T15:14:22Z</dcterms:created>
  <dcterms:modified xsi:type="dcterms:W3CDTF">2019-11-17T17:47:31Z</dcterms:modified>
  <cp:category/>
  <cp:version/>
  <cp:contentType/>
  <cp:contentStatus/>
</cp:coreProperties>
</file>